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27"/>
  <workbookPr/>
  <mc:AlternateContent xmlns:mc="http://schemas.openxmlformats.org/markup-compatibility/2006">
    <mc:Choice Requires="x15">
      <x15ac:absPath xmlns:x15ac="http://schemas.microsoft.com/office/spreadsheetml/2010/11/ac" url="C:\Users\p00000010932\Desktop\"/>
    </mc:Choice>
  </mc:AlternateContent>
  <xr:revisionPtr revIDLastSave="0" documentId="8_{5C6C52B9-E8DE-4140-AC5F-87041062101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IMULATEUR" sheetId="1" r:id="rId1"/>
    <sheet name="Profils et politique tarifaire " sheetId="2" state="hidden" r:id="rId2"/>
    <sheet name="Grille tarifaire et salle" sheetId="3" state="hidden" r:id="rId3"/>
    <sheet name="Calculs" sheetId="4" state="hidden" r:id="rId4"/>
    <sheet name="LISTES" sheetId="5" state="hidden" r:id="rId5"/>
  </sheets>
  <definedNames>
    <definedName name="ListeProfils">LISTES!A2:A6</definedName>
    <definedName name="ListeSalles">LISTES!D2:D16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2" i="1" l="1"/>
  <c r="K16" i="5"/>
  <c r="K17" i="5"/>
  <c r="K18" i="5" s="1"/>
  <c r="K19" i="5" s="1"/>
  <c r="K20" i="5" s="1"/>
  <c r="K21" i="5" s="1"/>
  <c r="K22" i="5" s="1"/>
  <c r="K10" i="5"/>
  <c r="K11" i="5"/>
  <c r="K12" i="5"/>
  <c r="K13" i="5"/>
  <c r="K14" i="5" s="1"/>
  <c r="K15" i="5" s="1"/>
  <c r="K6" i="5"/>
  <c r="K7" i="5" s="1"/>
  <c r="K8" i="5" s="1"/>
  <c r="K9" i="5" s="1"/>
  <c r="K5" i="5"/>
  <c r="K4" i="5"/>
  <c r="F3" i="5"/>
  <c r="F4" i="5"/>
  <c r="F5" i="5"/>
  <c r="F6" i="5"/>
  <c r="F7" i="5"/>
  <c r="F8" i="5"/>
  <c r="F9" i="5"/>
  <c r="F10" i="5"/>
  <c r="F11" i="5"/>
  <c r="F13" i="5"/>
  <c r="F14" i="5"/>
  <c r="F15" i="5"/>
  <c r="F16" i="5"/>
  <c r="F2" i="5"/>
  <c r="K2" i="4"/>
  <c r="J2" i="4"/>
  <c r="I2" i="4"/>
  <c r="G2" i="4" s="1"/>
  <c r="H2" i="4"/>
  <c r="E2" i="4"/>
  <c r="C2" i="4"/>
  <c r="B2" i="4"/>
  <c r="A2" i="4"/>
  <c r="F24" i="3"/>
  <c r="F23" i="3"/>
  <c r="F22" i="3"/>
  <c r="F21" i="3"/>
  <c r="F20" i="3"/>
  <c r="L2" i="4" l="1"/>
  <c r="D2" i="4"/>
  <c r="F2" i="4" s="1"/>
  <c r="M2" i="4" l="1"/>
</calcChain>
</file>

<file path=xl/sharedStrings.xml><?xml version="1.0" encoding="utf-8"?>
<sst xmlns="http://schemas.openxmlformats.org/spreadsheetml/2006/main" count="116" uniqueCount="82">
  <si>
    <t>SIMULATEUR DES TARIFS DES ESPACES - Faculté Des Sciences</t>
  </si>
  <si>
    <t>Ces tarifs sont donnés à titre indicatifs et sont suceptibles d'évoluer lors de l'édition du devis au regard de votre evènement</t>
  </si>
  <si>
    <t>Un forfait annualtion pourra être appliqué le cas écheant.</t>
  </si>
  <si>
    <t>Profil du demandeur</t>
  </si>
  <si>
    <t>Association étudiante de l’UM</t>
  </si>
  <si>
    <t>Type de salle souhaité – choix n°1</t>
  </si>
  <si>
    <t>Amphithéâtre (hors B36) - 275 pl</t>
  </si>
  <si>
    <t>Type de salle souhaité – choix n°2</t>
  </si>
  <si>
    <t>NEANT</t>
  </si>
  <si>
    <t>Type de salle souhaité – choix n°3</t>
  </si>
  <si>
    <r>
      <t xml:space="preserve">Pour une réservation de 2 heures maximum </t>
    </r>
    <r>
      <rPr>
        <i/>
        <sz val="12"/>
        <rFont val="Calibri"/>
        <family val="2"/>
      </rPr>
      <t>(Si la valeur 0 est saisie cela signifie que la durée est exprimée en jours)</t>
    </r>
  </si>
  <si>
    <r>
      <t xml:space="preserve">Pour une réservation de plus de 2 heures </t>
    </r>
    <r>
      <rPr>
        <i/>
        <sz val="12"/>
        <rFont val="Calibri"/>
        <family val="2"/>
      </rPr>
      <t>(durée exprimée en jour de 0,5  à 10 jours)</t>
    </r>
  </si>
  <si>
    <t>OPTIONS FACTUREES :</t>
  </si>
  <si>
    <t>Option : Pointeur</t>
  </si>
  <si>
    <t>Non</t>
  </si>
  <si>
    <t>Option : Adaptateur multiports</t>
  </si>
  <si>
    <t>Option : Enceinte + 1 micro</t>
  </si>
  <si>
    <t>Option : Tables/chaises pliantes</t>
  </si>
  <si>
    <t>Option : Forfait audiovisuel/visioconf</t>
  </si>
  <si>
    <t>Tarif estimé (€ HT)</t>
  </si>
  <si>
    <t>Profil des demandeurs</t>
  </si>
  <si>
    <t>Politique tarifaire associée</t>
  </si>
  <si>
    <t xml:space="preserve">Exonération totale </t>
  </si>
  <si>
    <t>Personnel/ Composante/ UMR de l'UM</t>
  </si>
  <si>
    <t xml:space="preserve">Exonération à hauteur de 50 %  mais indiquer une potentielle exonération plus haute selon l'evenement </t>
  </si>
  <si>
    <t>Organisme public (extérieur UM)</t>
  </si>
  <si>
    <t xml:space="preserve">Plein tarifs mais indiquer une potentielle exonération sur demande et apres avis de la direction </t>
  </si>
  <si>
    <t>Association (extérieur UM)</t>
  </si>
  <si>
    <t>Plein tarifs</t>
  </si>
  <si>
    <t>Organisme privé (extérieur UM)</t>
  </si>
  <si>
    <t>Type de salle</t>
  </si>
  <si>
    <t>Capacité</t>
  </si>
  <si>
    <t xml:space="preserve">Tarif horaire (€ HT) </t>
  </si>
  <si>
    <t>Tarif ½ journée (€ HT)</t>
  </si>
  <si>
    <t>Tarif journée (€ HT) =8h00</t>
  </si>
  <si>
    <t>Amphithéâtre (B36) - 120 pl</t>
  </si>
  <si>
    <t>Salle de cours (B36) - 80 pl</t>
  </si>
  <si>
    <t>Salle de TD (B36) - 40 pl</t>
  </si>
  <si>
    <t>Salle informatique (B36) - 40 pl</t>
  </si>
  <si>
    <t>Grand Hall VDS - 120 pl</t>
  </si>
  <si>
    <t xml:space="preserve">Petit Hall + Hall 1er étage VDS - 50 pl </t>
  </si>
  <si>
    <t>Espace réception 2e étage VDS - 80 pl</t>
  </si>
  <si>
    <t>Salle de TD - &lt;40 pl.</t>
  </si>
  <si>
    <t>Salle de TD - 40 pl.</t>
  </si>
  <si>
    <t>Salle de cours - 120 pl.</t>
  </si>
  <si>
    <t>Salle de cours - 50 pl.</t>
  </si>
  <si>
    <t>Salle info - 24-26 pl.</t>
  </si>
  <si>
    <t>Salle info - 31 pl.</t>
  </si>
  <si>
    <t>OPTIONS FACTUREES</t>
  </si>
  <si>
    <t>Tarif horaire option (€ HT)</t>
  </si>
  <si>
    <t>Tarif journée option (€ HT)</t>
  </si>
  <si>
    <t>Tarif forfait  (€ HT)</t>
  </si>
  <si>
    <t>Pointeur</t>
  </si>
  <si>
    <t>Adaptateur multiports</t>
  </si>
  <si>
    <t>Enceinte  avec un  microphone</t>
  </si>
  <si>
    <t>Tables/chaises pliantes</t>
  </si>
  <si>
    <t>Forfait audiovisuel-visioconférence</t>
  </si>
  <si>
    <t>Durée corrigée</t>
  </si>
  <si>
    <t>Tarif salle 1</t>
  </si>
  <si>
    <t>Tarif salle 2</t>
  </si>
  <si>
    <t>Total Brut Salles</t>
  </si>
  <si>
    <t>Réduction %</t>
  </si>
  <si>
    <t>Total Salles après réduction</t>
  </si>
  <si>
    <t>Option 1</t>
  </si>
  <si>
    <t>Option 2</t>
  </si>
  <si>
    <t>Option 3</t>
  </si>
  <si>
    <t>Option 4</t>
  </si>
  <si>
    <t>Forfait visio</t>
  </si>
  <si>
    <t>Total options</t>
  </si>
  <si>
    <t>TOTAL FINAL (€ HT)</t>
  </si>
  <si>
    <t>Profil</t>
  </si>
  <si>
    <t>Réduction (%)</t>
  </si>
  <si>
    <t>Tarif horaire (1h00)</t>
  </si>
  <si>
    <t>Tarif  (2h00)</t>
  </si>
  <si>
    <t>Durée (heures)</t>
  </si>
  <si>
    <t>Options</t>
  </si>
  <si>
    <t>Tarif horaire</t>
  </si>
  <si>
    <t>Nombre de jours</t>
  </si>
  <si>
    <t>Oui</t>
  </si>
  <si>
    <t>Personnel / Composante / UMR de l’UM</t>
  </si>
  <si>
    <t>Petit Hall + Hall 1er étage VDS - 50 pl</t>
  </si>
  <si>
    <t xml:space="preserve">Forfait audiovisuel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</si>
</sst>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3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Calibri"/>
      <family val="2"/>
    </font>
    <font>
      <b/>
      <sz val="14"/>
      <name val="Calibri"/>
      <family val="2"/>
    </font>
    <font>
      <sz val="14"/>
      <color theme="1"/>
      <name val="Aptos Narrow"/>
      <family val="2"/>
      <scheme val="minor"/>
    </font>
    <font>
      <sz val="14"/>
      <name val="Calibri"/>
      <family val="2"/>
    </font>
    <font>
      <i/>
      <sz val="11"/>
      <color theme="1"/>
      <name val="Aptos Narrow"/>
      <family val="2"/>
      <scheme val="minor"/>
    </font>
    <font>
      <b/>
      <sz val="14"/>
      <color theme="0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i/>
      <sz val="12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/>
  </cellStyleXfs>
  <cellXfs count="33">
    <xf numFmtId="0" fontId="0" fillId="0" borderId="0" xfId="0"/>
    <xf numFmtId="0" fontId="2" fillId="2" borderId="0" xfId="0" applyFont="1" applyFill="1"/>
    <xf numFmtId="0" fontId="0" fillId="3" borderId="0" xfId="0" applyFill="1"/>
    <xf numFmtId="44" fontId="0" fillId="0" borderId="0" xfId="1" applyFont="1"/>
    <xf numFmtId="0" fontId="2" fillId="3" borderId="0" xfId="0" applyFont="1" applyFill="1"/>
    <xf numFmtId="0" fontId="2" fillId="4" borderId="0" xfId="0" applyFont="1" applyFill="1"/>
    <xf numFmtId="0" fontId="3" fillId="0" borderId="0" xfId="0" applyFont="1"/>
    <xf numFmtId="0" fontId="4" fillId="0" borderId="1" xfId="0" applyFont="1" applyBorder="1"/>
    <xf numFmtId="0" fontId="5" fillId="0" borderId="1" xfId="0" applyFont="1" applyBorder="1"/>
    <xf numFmtId="0" fontId="4" fillId="0" borderId="0" xfId="0" applyFont="1"/>
    <xf numFmtId="0" fontId="5" fillId="0" borderId="0" xfId="0" applyFont="1"/>
    <xf numFmtId="0" fontId="6" fillId="0" borderId="1" xfId="0" applyFont="1" applyBorder="1"/>
    <xf numFmtId="0" fontId="7" fillId="0" borderId="0" xfId="0" applyFont="1"/>
    <xf numFmtId="0" fontId="9" fillId="0" borderId="0" xfId="0" applyFont="1"/>
    <xf numFmtId="44" fontId="0" fillId="0" borderId="0" xfId="0" applyNumberFormat="1"/>
    <xf numFmtId="0" fontId="0" fillId="0" borderId="1" xfId="0" applyBorder="1"/>
    <xf numFmtId="0" fontId="10" fillId="0" borderId="0" xfId="0" applyFont="1"/>
    <xf numFmtId="0" fontId="4" fillId="0" borderId="1" xfId="0" applyFont="1" applyBorder="1" applyAlignment="1">
      <alignment wrapText="1"/>
    </xf>
    <xf numFmtId="0" fontId="1" fillId="0" borderId="0" xfId="1" applyNumberFormat="1"/>
    <xf numFmtId="0" fontId="0" fillId="0" borderId="0" xfId="1" applyNumberFormat="1" applyFont="1"/>
    <xf numFmtId="0" fontId="0" fillId="0" borderId="0" xfId="0" applyAlignment="1">
      <alignment wrapText="1"/>
    </xf>
    <xf numFmtId="0" fontId="9" fillId="0" borderId="0" xfId="0" applyFont="1" applyAlignment="1">
      <alignment wrapText="1"/>
    </xf>
    <xf numFmtId="0" fontId="5" fillId="4" borderId="0" xfId="0" applyFont="1" applyFill="1"/>
    <xf numFmtId="0" fontId="11" fillId="4" borderId="0" xfId="0" applyFont="1" applyFill="1"/>
    <xf numFmtId="0" fontId="8" fillId="7" borderId="0" xfId="0" applyFont="1" applyFill="1" applyAlignment="1">
      <alignment wrapText="1"/>
    </xf>
    <xf numFmtId="0" fontId="8" fillId="5" borderId="1" xfId="0" applyFont="1" applyFill="1" applyBorder="1" applyAlignment="1">
      <alignment horizontal="center" vertical="center"/>
    </xf>
    <xf numFmtId="0" fontId="2" fillId="6" borderId="0" xfId="0" applyFont="1" applyFill="1" applyAlignment="1">
      <alignment horizontal="center"/>
    </xf>
    <xf numFmtId="0" fontId="0" fillId="0" borderId="1" xfId="0" applyBorder="1" applyAlignment="1">
      <alignment wrapText="1"/>
    </xf>
    <xf numFmtId="0" fontId="0" fillId="0" borderId="2" xfId="0" applyBorder="1" applyAlignment="1"/>
    <xf numFmtId="0" fontId="0" fillId="0" borderId="3" xfId="0" applyBorder="1" applyAlignment="1"/>
    <xf numFmtId="0" fontId="0" fillId="0" borderId="0" xfId="0" applyAlignment="1"/>
    <xf numFmtId="0" fontId="2" fillId="6" borderId="1" xfId="0" applyFont="1" applyFill="1" applyBorder="1" applyAlignment="1"/>
    <xf numFmtId="0" fontId="0" fillId="0" borderId="1" xfId="0" applyBorder="1" applyAlignment="1"/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184323</xdr:colOff>
      <xdr:row>0</xdr:row>
      <xdr:rowOff>200025</xdr:rowOff>
    </xdr:from>
    <xdr:to>
      <xdr:col>1</xdr:col>
      <xdr:colOff>1959028</xdr:colOff>
      <xdr:row>3</xdr:row>
      <xdr:rowOff>47625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79798" y="200025"/>
          <a:ext cx="1774705" cy="752475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0</xdr:col>
      <xdr:colOff>198121</xdr:colOff>
      <xdr:row>0</xdr:row>
      <xdr:rowOff>310516</xdr:rowOff>
    </xdr:from>
    <xdr:to>
      <xdr:col>0</xdr:col>
      <xdr:colOff>1733551</xdr:colOff>
      <xdr:row>2</xdr:row>
      <xdr:rowOff>171291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98121" y="310516"/>
          <a:ext cx="1524000" cy="578960"/>
        </a:xfrm>
        <a:prstGeom prst="rect">
          <a:avLst/>
        </a:prstGeom>
        <a:ln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2"/>
  <sheetViews>
    <sheetView showGridLines="0" tabSelected="1" workbookViewId="0">
      <selection activeCell="F11" sqref="F11"/>
    </sheetView>
  </sheetViews>
  <sheetFormatPr defaultColWidth="11.42578125" defaultRowHeight="15"/>
  <cols>
    <col min="1" max="1" width="28.42578125" customWidth="1"/>
    <col min="2" max="2" width="41.7109375" customWidth="1"/>
    <col min="3" max="3" width="45.7109375" customWidth="1"/>
    <col min="4" max="4" width="60.28515625" customWidth="1"/>
    <col min="5" max="5" width="0.140625" customWidth="1"/>
  </cols>
  <sheetData>
    <row r="1" spans="1:5" ht="37.5" customHeight="1"/>
    <row r="2" spans="1:5" ht="18.75" customHeight="1">
      <c r="C2" s="25" t="s">
        <v>0</v>
      </c>
      <c r="D2" s="28"/>
      <c r="E2" s="29"/>
    </row>
    <row r="3" spans="1:5" ht="15" customHeight="1"/>
    <row r="4" spans="1:5" ht="15" customHeight="1">
      <c r="C4" s="13" t="s">
        <v>1</v>
      </c>
    </row>
    <row r="5" spans="1:5" ht="15" customHeight="1">
      <c r="C5" s="12" t="s">
        <v>2</v>
      </c>
    </row>
    <row r="6" spans="1:5" ht="27.75" customHeight="1">
      <c r="C6" s="6"/>
    </row>
    <row r="7" spans="1:5" ht="18.75" customHeight="1">
      <c r="C7" s="7" t="s">
        <v>3</v>
      </c>
      <c r="D7" s="8" t="s">
        <v>4</v>
      </c>
    </row>
    <row r="8" spans="1:5" ht="18.75" customHeight="1">
      <c r="C8" s="7" t="s">
        <v>5</v>
      </c>
      <c r="D8" s="8" t="s">
        <v>6</v>
      </c>
    </row>
    <row r="9" spans="1:5" ht="18" customHeight="1">
      <c r="C9" s="7" t="s">
        <v>7</v>
      </c>
      <c r="D9" s="8" t="s">
        <v>8</v>
      </c>
    </row>
    <row r="10" spans="1:5" ht="18.75" customHeight="1">
      <c r="C10" s="7" t="s">
        <v>9</v>
      </c>
      <c r="D10" s="8" t="s">
        <v>8</v>
      </c>
    </row>
    <row r="11" spans="1:5" ht="63" customHeight="1">
      <c r="A11" s="20"/>
      <c r="B11" s="21"/>
      <c r="C11" s="17" t="s">
        <v>10</v>
      </c>
      <c r="D11" s="8">
        <v>0</v>
      </c>
    </row>
    <row r="12" spans="1:5" ht="60.75" customHeight="1">
      <c r="C12" s="17" t="s">
        <v>11</v>
      </c>
      <c r="D12" s="15">
        <v>1</v>
      </c>
    </row>
    <row r="13" spans="1:5" ht="18.75" customHeight="1">
      <c r="C13" s="9"/>
      <c r="D13" s="10"/>
    </row>
    <row r="14" spans="1:5" ht="18.75" customHeight="1">
      <c r="C14" s="9" t="s">
        <v>12</v>
      </c>
      <c r="D14" s="10"/>
    </row>
    <row r="15" spans="1:5" ht="18.75" customHeight="1">
      <c r="C15" s="11" t="s">
        <v>13</v>
      </c>
      <c r="D15" s="8" t="s">
        <v>14</v>
      </c>
    </row>
    <row r="16" spans="1:5" ht="18.75" customHeight="1">
      <c r="C16" s="8" t="s">
        <v>15</v>
      </c>
      <c r="D16" s="8" t="s">
        <v>14</v>
      </c>
    </row>
    <row r="17" spans="3:4" ht="18.75" customHeight="1">
      <c r="C17" s="8" t="s">
        <v>16</v>
      </c>
      <c r="D17" s="8" t="s">
        <v>14</v>
      </c>
    </row>
    <row r="18" spans="3:4" ht="18.75" customHeight="1">
      <c r="C18" s="8" t="s">
        <v>17</v>
      </c>
      <c r="D18" s="8" t="s">
        <v>14</v>
      </c>
    </row>
    <row r="19" spans="3:4" ht="18.75" customHeight="1">
      <c r="C19" s="8" t="s">
        <v>18</v>
      </c>
      <c r="D19" s="8" t="s">
        <v>14</v>
      </c>
    </row>
    <row r="20" spans="3:4" ht="18.75" customHeight="1">
      <c r="C20" s="22"/>
      <c r="D20" s="23"/>
    </row>
    <row r="22" spans="3:4" ht="18.75">
      <c r="C22" s="8" t="s">
        <v>19</v>
      </c>
      <c r="D22" s="24">
        <f>IF(AND(D11=0, OR(D12=0, NOT(ISNUMBER(D12))), D15&lt;&gt;"Oui", D16&lt;&gt;"Oui", D17&lt;&gt;"Oui", D18&lt;&gt;"Oui", D19&lt;&gt;"Oui"),
"néant",
IFERROR(
(
  (IF(D8="Amphithéâtre (B36) - 120 pl",160,
  IF(D8="Salle de cours (B36) - 80 pl",115,
  IF(D8="Salle de TD (B36) - 40 pl",110,
  IF(D8="Salle informatique (B36) - 40 pl",180,
  IF(D8="Grand Hall VDS - 120 pl",280,
  IF(D8="Petit Hall + Hall 1er étage VDS - 50 pl",115,
  IF(D8="Espace réception 2e étage VDS - 80 pl",180,
  IF(D8="Amphithéâtre (hors B36) - 275 pl",110,
  IF(D8="Salle de TD - &lt;40 pl.",27,
  IF(D8="Salle de TD - 40 pl.",38,
  IF(D8="Salle de TP",95,
  IF(D8="Salle de cours - 120 pl.",42,
  IF(D8="Salle de cours - 50 pl.",42,
  IF(D8="Salle info - 24-26 pl.",60,
  IF(D8="Salle info - 31 pl.",70,0
)))))))))))))))
+
  IF(D9="Amphithéâtre (B36) - 120 pl",160,
  IF(D9="Salle de cours (B36) - 80 pl",115,
  IF(D9="Salle de TD (B36) - 40 pl",110,
  IF(D9="Salle informatique (B36) - 40 pl",180,
  IF(D9="Grand Hall VDS - 120 pl",280,
  IF(D9="Petit Hall + Hall 1er étage VDS - 50 pl",115,
  IF(D9="Espace réception 2e étage VDS - 80 pl",180,
  IF(D9="Amphithéâtre (hors B36) - 275 pl",110,
  IF(D9="Salle de TD - &lt;40 pl.",27,
  IF(D9="Salle de TD - 40 pl.",38,
  IF(D9="Salle de TP",95,
  IF(D9="Salle de cours - 120 pl.",42,
  IF(D9="Salle de cours - 50 pl.",42,
  IF(D9="Salle info - 24-26 pl.",60,
  IF(D9="Salle info - 31 pl.",70,0
)))))))))))))))
+
  IF(D10="Amphithéâtre (B36) - 120 pl",160,
  IF(D10="Salle de cours (B36) - 80 pl",115,
  IF(D10="Salle de TD (B36) - 40 pl",110,
  IF(D10="Salle informatique (B36) - 40 pl",180,
  IF(D10="Grand Hall VDS - 120 pl",280,
  IF(D10="Petit Hall + Hall 1er étage VDS - 50 pl",115,
  IF(D10="Espace réception 2e étage VDS - 80 pl",180,
  IF(D10="Amphithéâtre (hors B36) - 275 pl",110,
  IF(D10="Salle de TD - &lt;40 pl.",27,
  IF(D10="Salle de TD - 40 pl.",38,
  IF(D10="Salle de TP",95,
  IF(D10="Salle de cours - 120 pl.",42,
  IF(D10="Salle de cours - 50 pl.",42,
  IF(D10="Salle info - 24-26 pl.",60,
  IF(D10="Salle info - 31 pl.",70,0
)))))))))))))))
)
*
(IF(ISNUMBER(D12),D12,0)*8 + D11)
+ IF(D15="Oui",4*(IF(ISNUMBER(D12),D12,0)*8 + D11),0)
+ IF(D16="Oui",13*(IF(ISNUMBER(D12),D12,0)*8 + D11),0)
+ IF(D17="Oui",31*(IF(ISNUMBER(D12),D12,0)*8 + D11),0)
+ IF(D18="Oui",2*(IF(ISNUMBER(D12),D12,0)*8 + D11),0)
+ IF(D19="Oui",60,0)
)
*
IF(TRIM(SUBSTITUTE(D7,"’","'"))="Association étudiante de l'UM",0,
IF(TRIM(SUBSTITUTE(D7,"’","'"))="Personnel / Composante / UMR de l'UM",0.5,1)),"Erreur")
)</f>
        <v>0</v>
      </c>
    </row>
  </sheetData>
  <sheetProtection formatCells="0" formatColumns="0" formatRows="0" insertColumns="0" insertRows="0" sort="0" autoFilter="0" pivotTables="0"/>
  <protectedRanges>
    <protectedRange algorithmName="SHA-512" hashValue="5Fg56Gvd0JcGLzkPUxvItfn5BH8AfNYVGrkdZGV71+RhqbtPHfbX0U78491AD92rczokR+RYYKHwnfG/Z8sasQ==" saltValue="J3S8WktOW62a5cLP4HJzKg==" spinCount="100000" sqref="D22" name="Plage1"/>
  </protectedRanges>
  <mergeCells count="1">
    <mergeCell ref="C2:E2"/>
  </mergeCells>
  <pageMargins left="0.7" right="0.7" top="0.75" bottom="0.75" header="0.3" footer="0.3"/>
  <pageSetup paperSize="0" orientation="portrait" horizontalDpi="0" verticalDpi="0" copies="0"/>
  <drawing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5102D1E1-05FA-4DD7-BF80-EC84FD16308E}">
          <x14:formula1>
            <xm:f>LISTES!$A$2:$A$6</xm:f>
          </x14:formula1>
          <xm:sqref>D7</xm:sqref>
        </x14:dataValidation>
        <x14:dataValidation type="list" allowBlank="1" showInputMessage="1" showErrorMessage="1" xr:uid="{ED25AA4A-B295-4933-BCAF-1DC01A7AC465}">
          <x14:formula1>
            <xm:f>LISTES!$D$2:$D$17</xm:f>
          </x14:formula1>
          <xm:sqref>D8:D10</xm:sqref>
        </x14:dataValidation>
        <x14:dataValidation type="list" allowBlank="1" showInputMessage="1" showErrorMessage="1" xr:uid="{F5A0BF5D-748C-44FD-BDAC-3A01738D07FC}">
          <x14:formula1>
            <xm:f>LISTES!$H$2:$H$3</xm:f>
          </x14:formula1>
          <xm:sqref>D15:D19</xm:sqref>
        </x14:dataValidation>
        <x14:dataValidation type="list" allowBlank="1" showInputMessage="1" showErrorMessage="1" xr:uid="{C86D270D-FBE8-43DD-888C-E4078889283D}">
          <x14:formula1>
            <xm:f>LISTES!$G$2:$G$9</xm:f>
          </x14:formula1>
          <xm:sqref>D11</xm:sqref>
        </x14:dataValidation>
        <x14:dataValidation type="list" allowBlank="1" showInputMessage="1" showErrorMessage="1" xr:uid="{A0A69E83-6E57-4AE4-B452-1EBB0D5E7EA8}">
          <x14:formula1>
            <xm:f>LISTES!$K$2:$K$22</xm:f>
          </x14:formula1>
          <xm:sqref>D12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G11"/>
  <sheetViews>
    <sheetView workbookViewId="0">
      <selection activeCell="E12" sqref="E12"/>
    </sheetView>
  </sheetViews>
  <sheetFormatPr defaultColWidth="11.42578125" defaultRowHeight="15"/>
  <cols>
    <col min="5" max="5" width="27.5703125" customWidth="1"/>
  </cols>
  <sheetData>
    <row r="1" spans="2:7">
      <c r="E1" s="30"/>
      <c r="F1" s="30"/>
      <c r="G1" s="30"/>
    </row>
    <row r="2" spans="2:7">
      <c r="E2" s="30"/>
      <c r="F2" s="30"/>
      <c r="G2" s="30"/>
    </row>
    <row r="3" spans="2:7">
      <c r="B3" s="26" t="s">
        <v>20</v>
      </c>
      <c r="C3" s="30"/>
      <c r="D3" s="30"/>
      <c r="E3" s="31" t="s">
        <v>21</v>
      </c>
      <c r="F3" s="28"/>
      <c r="G3" s="29"/>
    </row>
    <row r="4" spans="2:7">
      <c r="B4" s="32" t="s">
        <v>4</v>
      </c>
      <c r="C4" s="28"/>
      <c r="D4" s="29"/>
      <c r="E4" s="32" t="s">
        <v>22</v>
      </c>
      <c r="F4" s="28"/>
      <c r="G4" s="29"/>
    </row>
    <row r="5" spans="2:7" ht="28.5" customHeight="1">
      <c r="B5" s="32" t="s">
        <v>23</v>
      </c>
      <c r="C5" s="28"/>
      <c r="D5" s="29"/>
      <c r="E5" s="27" t="s">
        <v>24</v>
      </c>
      <c r="F5" s="28"/>
      <c r="G5" s="29"/>
    </row>
    <row r="6" spans="2:7" ht="28.5" customHeight="1">
      <c r="B6" s="32" t="s">
        <v>25</v>
      </c>
      <c r="C6" s="28"/>
      <c r="D6" s="29"/>
      <c r="E6" s="27" t="s">
        <v>26</v>
      </c>
      <c r="F6" s="28"/>
      <c r="G6" s="29"/>
    </row>
    <row r="7" spans="2:7" ht="15.75" customHeight="1">
      <c r="B7" s="32" t="s">
        <v>27</v>
      </c>
      <c r="C7" s="28"/>
      <c r="D7" s="29"/>
      <c r="E7" s="27" t="s">
        <v>28</v>
      </c>
      <c r="F7" s="28"/>
      <c r="G7" s="29"/>
    </row>
    <row r="8" spans="2:7">
      <c r="B8" s="32" t="s">
        <v>29</v>
      </c>
      <c r="C8" s="28"/>
      <c r="D8" s="29"/>
      <c r="E8" s="32" t="s">
        <v>28</v>
      </c>
      <c r="F8" s="28"/>
      <c r="G8" s="29"/>
    </row>
    <row r="9" spans="2:7">
      <c r="E9" s="30"/>
      <c r="F9" s="30"/>
      <c r="G9" s="30"/>
    </row>
    <row r="10" spans="2:7">
      <c r="E10" s="30"/>
      <c r="F10" s="30"/>
      <c r="G10" s="30"/>
    </row>
    <row r="11" spans="2:7">
      <c r="E11" s="30"/>
      <c r="F11" s="30"/>
      <c r="G11" s="30"/>
    </row>
  </sheetData>
  <mergeCells count="17">
    <mergeCell ref="B6:D6"/>
    <mergeCell ref="B8:D8"/>
    <mergeCell ref="E11:G11"/>
    <mergeCell ref="B7:D7"/>
    <mergeCell ref="E7:G7"/>
    <mergeCell ref="E6:G6"/>
    <mergeCell ref="E8:G8"/>
    <mergeCell ref="E9:G9"/>
    <mergeCell ref="E10:G10"/>
    <mergeCell ref="B3:D3"/>
    <mergeCell ref="B4:D4"/>
    <mergeCell ref="B5:D5"/>
    <mergeCell ref="E1:G1"/>
    <mergeCell ref="E2:G2"/>
    <mergeCell ref="E3:G3"/>
    <mergeCell ref="E4:G4"/>
    <mergeCell ref="E5:G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G24"/>
  <sheetViews>
    <sheetView workbookViewId="0">
      <selection activeCell="H13" sqref="H13"/>
    </sheetView>
  </sheetViews>
  <sheetFormatPr defaultColWidth="11.42578125" defaultRowHeight="15"/>
  <cols>
    <col min="2" max="2" width="34.140625" customWidth="1"/>
    <col min="3" max="3" width="13" hidden="1" customWidth="1"/>
    <col min="4" max="4" width="22.7109375" customWidth="1"/>
    <col min="5" max="5" width="23.140625" hidden="1" customWidth="1"/>
    <col min="6" max="6" width="26" customWidth="1"/>
    <col min="7" max="7" width="22.5703125" customWidth="1"/>
  </cols>
  <sheetData>
    <row r="2" spans="2:7">
      <c r="B2" s="1" t="s">
        <v>30</v>
      </c>
      <c r="C2" s="1" t="s">
        <v>31</v>
      </c>
      <c r="D2" s="1" t="s">
        <v>32</v>
      </c>
      <c r="E2" s="1" t="s">
        <v>33</v>
      </c>
      <c r="F2" s="1" t="s">
        <v>34</v>
      </c>
      <c r="G2" s="5"/>
    </row>
    <row r="3" spans="2:7">
      <c r="B3" t="s">
        <v>35</v>
      </c>
      <c r="C3">
        <v>120</v>
      </c>
      <c r="D3" s="3">
        <v>160</v>
      </c>
      <c r="E3" s="3">
        <v>640</v>
      </c>
      <c r="F3" s="3">
        <v>1280</v>
      </c>
    </row>
    <row r="4" spans="2:7">
      <c r="B4" t="s">
        <v>36</v>
      </c>
      <c r="C4">
        <v>80</v>
      </c>
      <c r="D4" s="3">
        <v>115</v>
      </c>
      <c r="E4" s="3">
        <v>460</v>
      </c>
      <c r="F4" s="3">
        <v>920</v>
      </c>
    </row>
    <row r="5" spans="2:7">
      <c r="B5" t="s">
        <v>37</v>
      </c>
      <c r="C5">
        <v>40</v>
      </c>
      <c r="D5" s="3">
        <v>110</v>
      </c>
      <c r="E5" s="3">
        <v>440</v>
      </c>
      <c r="F5" s="3">
        <v>880</v>
      </c>
    </row>
    <row r="6" spans="2:7">
      <c r="B6" t="s">
        <v>38</v>
      </c>
      <c r="C6">
        <v>40</v>
      </c>
      <c r="D6" s="3">
        <v>180</v>
      </c>
      <c r="E6" s="3">
        <v>720</v>
      </c>
      <c r="F6" s="3">
        <v>1440</v>
      </c>
    </row>
    <row r="7" spans="2:7">
      <c r="B7" t="s">
        <v>39</v>
      </c>
      <c r="C7">
        <v>120</v>
      </c>
      <c r="D7" s="3">
        <v>280</v>
      </c>
      <c r="E7" s="3">
        <v>1120</v>
      </c>
      <c r="F7" s="3">
        <v>2240</v>
      </c>
    </row>
    <row r="8" spans="2:7">
      <c r="B8" t="s">
        <v>40</v>
      </c>
      <c r="C8">
        <v>50</v>
      </c>
      <c r="D8" s="3">
        <v>115</v>
      </c>
      <c r="E8" s="3">
        <v>460</v>
      </c>
      <c r="F8" s="3">
        <v>920</v>
      </c>
    </row>
    <row r="9" spans="2:7">
      <c r="B9" t="s">
        <v>41</v>
      </c>
      <c r="C9">
        <v>80</v>
      </c>
      <c r="D9" s="3">
        <v>180</v>
      </c>
      <c r="E9" s="3">
        <v>720</v>
      </c>
      <c r="F9" s="3">
        <v>1440</v>
      </c>
    </row>
    <row r="10" spans="2:7">
      <c r="B10" t="s">
        <v>6</v>
      </c>
      <c r="C10">
        <v>275</v>
      </c>
      <c r="D10" s="3">
        <v>110</v>
      </c>
      <c r="E10" s="3">
        <v>440</v>
      </c>
      <c r="F10" s="3">
        <v>880</v>
      </c>
    </row>
    <row r="11" spans="2:7">
      <c r="B11" t="s">
        <v>42</v>
      </c>
      <c r="C11">
        <v>39</v>
      </c>
      <c r="D11" s="3">
        <v>27</v>
      </c>
      <c r="E11" s="3">
        <v>108</v>
      </c>
      <c r="F11" s="3">
        <v>216</v>
      </c>
    </row>
    <row r="12" spans="2:7">
      <c r="B12" t="s">
        <v>43</v>
      </c>
      <c r="C12">
        <v>40</v>
      </c>
      <c r="D12" s="3">
        <v>38</v>
      </c>
      <c r="E12" s="3">
        <v>152</v>
      </c>
      <c r="F12" s="3">
        <v>304</v>
      </c>
    </row>
    <row r="13" spans="2:7">
      <c r="C13">
        <v>30</v>
      </c>
      <c r="D13" s="3"/>
      <c r="E13" s="3">
        <v>380</v>
      </c>
      <c r="F13" s="3"/>
    </row>
    <row r="14" spans="2:7">
      <c r="B14" t="s">
        <v>44</v>
      </c>
      <c r="C14">
        <v>120</v>
      </c>
      <c r="D14" s="3">
        <v>42</v>
      </c>
      <c r="E14" s="3">
        <v>168</v>
      </c>
      <c r="F14" s="3">
        <v>336</v>
      </c>
    </row>
    <row r="15" spans="2:7">
      <c r="B15" t="s">
        <v>45</v>
      </c>
      <c r="C15">
        <v>50</v>
      </c>
      <c r="D15" s="3">
        <v>42</v>
      </c>
      <c r="E15" s="3">
        <v>168</v>
      </c>
      <c r="F15" s="3">
        <v>336</v>
      </c>
    </row>
    <row r="16" spans="2:7">
      <c r="B16" t="s">
        <v>46</v>
      </c>
      <c r="C16">
        <v>26</v>
      </c>
      <c r="D16" s="3">
        <v>60</v>
      </c>
      <c r="E16" s="3">
        <v>240</v>
      </c>
      <c r="F16" s="3">
        <v>480</v>
      </c>
    </row>
    <row r="17" spans="2:7">
      <c r="B17" t="s">
        <v>47</v>
      </c>
      <c r="C17">
        <v>31</v>
      </c>
      <c r="D17" s="3">
        <v>70</v>
      </c>
      <c r="E17" s="3">
        <v>280</v>
      </c>
      <c r="F17" s="3">
        <v>560</v>
      </c>
    </row>
    <row r="19" spans="2:7">
      <c r="B19" s="2" t="s">
        <v>48</v>
      </c>
      <c r="C19" s="2"/>
      <c r="D19" s="4" t="s">
        <v>49</v>
      </c>
      <c r="E19" s="2"/>
      <c r="F19" s="4" t="s">
        <v>50</v>
      </c>
      <c r="G19" s="4" t="s">
        <v>51</v>
      </c>
    </row>
    <row r="20" spans="2:7">
      <c r="B20" t="s">
        <v>52</v>
      </c>
      <c r="D20" s="3">
        <v>4</v>
      </c>
      <c r="F20" s="14">
        <f>D20*8</f>
        <v>32</v>
      </c>
      <c r="G20" s="3"/>
    </row>
    <row r="21" spans="2:7">
      <c r="B21" t="s">
        <v>53</v>
      </c>
      <c r="D21" s="3">
        <v>13</v>
      </c>
      <c r="F21" s="14">
        <f>D21*8</f>
        <v>104</v>
      </c>
      <c r="G21" s="3"/>
    </row>
    <row r="22" spans="2:7">
      <c r="B22" t="s">
        <v>54</v>
      </c>
      <c r="D22" s="3">
        <v>31</v>
      </c>
      <c r="F22" s="14">
        <f>D22*8</f>
        <v>248</v>
      </c>
      <c r="G22" s="3"/>
    </row>
    <row r="23" spans="2:7">
      <c r="B23" t="s">
        <v>55</v>
      </c>
      <c r="D23" s="3">
        <v>2</v>
      </c>
      <c r="F23" s="14">
        <f>D23*8</f>
        <v>16</v>
      </c>
      <c r="G23" s="3"/>
    </row>
    <row r="24" spans="2:7">
      <c r="B24" t="s">
        <v>56</v>
      </c>
      <c r="D24" s="3">
        <v>60</v>
      </c>
      <c r="F24" s="14">
        <f>D24*8</f>
        <v>480</v>
      </c>
      <c r="G24" s="3">
        <v>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2"/>
  <sheetViews>
    <sheetView workbookViewId="0"/>
  </sheetViews>
  <sheetFormatPr defaultColWidth="9.140625" defaultRowHeight="15"/>
  <sheetData>
    <row r="1" spans="1:13">
      <c r="A1" t="s">
        <v>57</v>
      </c>
      <c r="B1" t="s">
        <v>58</v>
      </c>
      <c r="C1" t="s">
        <v>59</v>
      </c>
      <c r="D1" t="s">
        <v>60</v>
      </c>
      <c r="E1" t="s">
        <v>61</v>
      </c>
      <c r="F1" t="s">
        <v>62</v>
      </c>
      <c r="G1" t="s">
        <v>63</v>
      </c>
      <c r="H1" t="s">
        <v>64</v>
      </c>
      <c r="I1" t="s">
        <v>65</v>
      </c>
      <c r="J1" t="s">
        <v>66</v>
      </c>
      <c r="K1" t="s">
        <v>67</v>
      </c>
      <c r="L1" t="s">
        <v>68</v>
      </c>
      <c r="M1" t="s">
        <v>69</v>
      </c>
    </row>
    <row r="2" spans="1:13">
      <c r="A2" t="e">
        <f>MAX(2,MIN(8,SIMULATEUR!#REF!))</f>
        <v>#REF!</v>
      </c>
      <c r="B2">
        <f>IFERROR(VLOOKUP(SIMULATEUR!#REF!,LISTES!D2:E16,2,FALSE),0)</f>
        <v>0</v>
      </c>
      <c r="C2">
        <f>IFERROR(VLOOKUP(SIMULATEUR!#REF!,LISTES!D2:E16,2,FALSE),0)</f>
        <v>0</v>
      </c>
      <c r="D2" t="e">
        <f>IF(A2&gt;=5,(B2+C2)*8,(B2+C2)*A2)</f>
        <v>#REF!</v>
      </c>
      <c r="E2">
        <f>IFERROR(VLOOKUP(SIMULATEUR!#REF!,LISTES!A2:B6,2,FALSE),0)</f>
        <v>0</v>
      </c>
      <c r="F2" t="e">
        <f>ROUND(D2*(1-E2/100),2)</f>
        <v>#REF!</v>
      </c>
      <c r="G2" t="e">
        <f>IF(SIMULATEUR!#REF!="Oui",4*A2,0)</f>
        <v>#REF!</v>
      </c>
      <c r="H2" t="e">
        <f>IF(SIMULATEUR!#REF!="Oui",13*A2,0)</f>
        <v>#REF!</v>
      </c>
      <c r="I2" t="e">
        <f>IF(SIMULATEUR!#REF!="Oui",31*A2,0)</f>
        <v>#REF!</v>
      </c>
      <c r="J2" t="e">
        <f>IF(SIMULATEUR!#REF!="Oui",2*A2,0)</f>
        <v>#REF!</v>
      </c>
      <c r="K2" t="e">
        <f>IF(SIMULATEUR!#REF!="Oui",60,0)</f>
        <v>#REF!</v>
      </c>
      <c r="L2" t="e">
        <f>SUM(G2:K2)</f>
        <v>#REF!</v>
      </c>
      <c r="M2" t="e">
        <f>F2+L2</f>
        <v>#REF!</v>
      </c>
    </row>
  </sheetData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22"/>
  <sheetViews>
    <sheetView workbookViewId="0">
      <selection activeCell="D25" sqref="D25"/>
    </sheetView>
  </sheetViews>
  <sheetFormatPr defaultColWidth="9.140625" defaultRowHeight="15"/>
  <cols>
    <col min="1" max="1" width="37.5703125" customWidth="1"/>
    <col min="3" max="3" width="3.5703125" customWidth="1"/>
    <col min="4" max="4" width="35.85546875" customWidth="1"/>
    <col min="5" max="7" width="17.140625" customWidth="1"/>
  </cols>
  <sheetData>
    <row r="1" spans="1:11">
      <c r="A1" t="s">
        <v>70</v>
      </c>
      <c r="B1" t="s">
        <v>71</v>
      </c>
      <c r="D1" t="s">
        <v>30</v>
      </c>
      <c r="E1" t="s">
        <v>72</v>
      </c>
      <c r="F1" t="s">
        <v>73</v>
      </c>
      <c r="G1" t="s">
        <v>74</v>
      </c>
      <c r="H1" t="s">
        <v>75</v>
      </c>
      <c r="I1" t="s">
        <v>75</v>
      </c>
      <c r="J1" t="s">
        <v>76</v>
      </c>
      <c r="K1" t="s">
        <v>77</v>
      </c>
    </row>
    <row r="2" spans="1:11" ht="15.75">
      <c r="A2" t="s">
        <v>4</v>
      </c>
      <c r="B2">
        <v>100</v>
      </c>
      <c r="D2" s="16" t="s">
        <v>35</v>
      </c>
      <c r="E2">
        <v>160</v>
      </c>
      <c r="F2">
        <f>E2*2</f>
        <v>320</v>
      </c>
      <c r="G2">
        <v>0</v>
      </c>
      <c r="H2" t="s">
        <v>78</v>
      </c>
      <c r="I2" t="s">
        <v>52</v>
      </c>
      <c r="J2" s="3">
        <v>4</v>
      </c>
      <c r="K2" s="19" t="s">
        <v>8</v>
      </c>
    </row>
    <row r="3" spans="1:11" ht="15.75">
      <c r="A3" t="s">
        <v>79</v>
      </c>
      <c r="B3">
        <v>50</v>
      </c>
      <c r="D3" s="16" t="s">
        <v>36</v>
      </c>
      <c r="E3">
        <v>115</v>
      </c>
      <c r="F3">
        <f t="shared" ref="F3:F16" si="0">E3*2</f>
        <v>230</v>
      </c>
      <c r="G3">
        <v>2</v>
      </c>
      <c r="H3" t="s">
        <v>14</v>
      </c>
      <c r="I3" t="s">
        <v>53</v>
      </c>
      <c r="J3" s="3">
        <v>13</v>
      </c>
      <c r="K3" s="18">
        <v>0.5</v>
      </c>
    </row>
    <row r="4" spans="1:11" ht="15.75">
      <c r="A4" t="s">
        <v>25</v>
      </c>
      <c r="B4">
        <v>0</v>
      </c>
      <c r="D4" s="16" t="s">
        <v>37</v>
      </c>
      <c r="E4">
        <v>110</v>
      </c>
      <c r="F4">
        <f t="shared" si="0"/>
        <v>220</v>
      </c>
      <c r="I4" t="s">
        <v>54</v>
      </c>
      <c r="J4" s="3">
        <v>31</v>
      </c>
      <c r="K4" s="18">
        <f>K3+0.5</f>
        <v>1</v>
      </c>
    </row>
    <row r="5" spans="1:11" ht="15.75">
      <c r="A5" t="s">
        <v>27</v>
      </c>
      <c r="B5">
        <v>0</v>
      </c>
      <c r="D5" s="16" t="s">
        <v>38</v>
      </c>
      <c r="E5">
        <v>180</v>
      </c>
      <c r="F5">
        <f t="shared" si="0"/>
        <v>360</v>
      </c>
      <c r="I5" t="s">
        <v>55</v>
      </c>
      <c r="J5" s="3">
        <v>2</v>
      </c>
      <c r="K5" s="18">
        <f>K4+0.5</f>
        <v>1.5</v>
      </c>
    </row>
    <row r="6" spans="1:11" ht="15.75">
      <c r="A6" t="s">
        <v>29</v>
      </c>
      <c r="B6">
        <v>0</v>
      </c>
      <c r="D6" s="16" t="s">
        <v>39</v>
      </c>
      <c r="E6">
        <v>280</v>
      </c>
      <c r="F6">
        <f t="shared" si="0"/>
        <v>560</v>
      </c>
      <c r="K6" s="18">
        <f t="shared" ref="K6:K22" si="1">K5+0.5</f>
        <v>2</v>
      </c>
    </row>
    <row r="7" spans="1:11" ht="15.75">
      <c r="D7" s="16" t="s">
        <v>80</v>
      </c>
      <c r="E7">
        <v>115</v>
      </c>
      <c r="F7">
        <f t="shared" si="0"/>
        <v>230</v>
      </c>
      <c r="I7" t="s">
        <v>81</v>
      </c>
      <c r="J7" s="3">
        <v>60</v>
      </c>
      <c r="K7" s="18">
        <f t="shared" si="1"/>
        <v>2.5</v>
      </c>
    </row>
    <row r="8" spans="1:11" ht="15.75">
      <c r="D8" s="16" t="s">
        <v>41</v>
      </c>
      <c r="E8">
        <v>180</v>
      </c>
      <c r="F8">
        <f t="shared" si="0"/>
        <v>360</v>
      </c>
      <c r="K8" s="18">
        <f t="shared" si="1"/>
        <v>3</v>
      </c>
    </row>
    <row r="9" spans="1:11" ht="15.75">
      <c r="D9" s="16" t="s">
        <v>6</v>
      </c>
      <c r="E9">
        <v>110</v>
      </c>
      <c r="F9">
        <f t="shared" si="0"/>
        <v>220</v>
      </c>
      <c r="K9" s="18">
        <f t="shared" si="1"/>
        <v>3.5</v>
      </c>
    </row>
    <row r="10" spans="1:11" ht="15.75">
      <c r="D10" s="16" t="s">
        <v>42</v>
      </c>
      <c r="E10">
        <v>27</v>
      </c>
      <c r="F10">
        <f t="shared" si="0"/>
        <v>54</v>
      </c>
      <c r="K10" s="18">
        <f t="shared" si="1"/>
        <v>4</v>
      </c>
    </row>
    <row r="11" spans="1:11" ht="15.75">
      <c r="D11" s="16" t="s">
        <v>43</v>
      </c>
      <c r="E11">
        <v>38</v>
      </c>
      <c r="F11">
        <f t="shared" si="0"/>
        <v>76</v>
      </c>
      <c r="K11" s="18">
        <f t="shared" si="1"/>
        <v>4.5</v>
      </c>
    </row>
    <row r="12" spans="1:11" ht="15.75">
      <c r="D12" s="16"/>
      <c r="K12" s="18">
        <f t="shared" si="1"/>
        <v>5</v>
      </c>
    </row>
    <row r="13" spans="1:11" ht="15.75">
      <c r="D13" s="16" t="s">
        <v>44</v>
      </c>
      <c r="E13">
        <v>42</v>
      </c>
      <c r="F13">
        <f t="shared" si="0"/>
        <v>84</v>
      </c>
      <c r="K13" s="18">
        <f t="shared" si="1"/>
        <v>5.5</v>
      </c>
    </row>
    <row r="14" spans="1:11" ht="15.75">
      <c r="D14" s="16" t="s">
        <v>45</v>
      </c>
      <c r="E14">
        <v>42</v>
      </c>
      <c r="F14">
        <f t="shared" si="0"/>
        <v>84</v>
      </c>
      <c r="K14" s="18">
        <f t="shared" si="1"/>
        <v>6</v>
      </c>
    </row>
    <row r="15" spans="1:11" ht="15.75">
      <c r="D15" s="16" t="s">
        <v>46</v>
      </c>
      <c r="E15">
        <v>60</v>
      </c>
      <c r="F15">
        <f t="shared" si="0"/>
        <v>120</v>
      </c>
      <c r="K15" s="18">
        <f t="shared" si="1"/>
        <v>6.5</v>
      </c>
    </row>
    <row r="16" spans="1:11" ht="15.75">
      <c r="D16" s="16" t="s">
        <v>47</v>
      </c>
      <c r="E16">
        <v>70</v>
      </c>
      <c r="F16">
        <f t="shared" si="0"/>
        <v>140</v>
      </c>
      <c r="K16" s="18">
        <f>K15+0.5</f>
        <v>7</v>
      </c>
    </row>
    <row r="17" spans="4:11" ht="15.75">
      <c r="D17" s="16" t="s">
        <v>8</v>
      </c>
      <c r="K17" s="18">
        <f t="shared" si="1"/>
        <v>7.5</v>
      </c>
    </row>
    <row r="18" spans="4:11">
      <c r="K18" s="18">
        <f t="shared" si="1"/>
        <v>8</v>
      </c>
    </row>
    <row r="19" spans="4:11">
      <c r="K19" s="18">
        <f t="shared" si="1"/>
        <v>8.5</v>
      </c>
    </row>
    <row r="20" spans="4:11">
      <c r="K20" s="18">
        <f t="shared" si="1"/>
        <v>9</v>
      </c>
    </row>
    <row r="21" spans="4:11">
      <c r="K21" s="18">
        <f t="shared" si="1"/>
        <v>9.5</v>
      </c>
    </row>
    <row r="22" spans="4:11">
      <c r="K22" s="18">
        <f t="shared" si="1"/>
        <v>10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Amal Qobaa</dc:creator>
  <cp:keywords/>
  <dc:description/>
  <cp:lastModifiedBy/>
  <cp:revision/>
  <dcterms:created xsi:type="dcterms:W3CDTF">2025-04-17T09:25:15Z</dcterms:created>
  <dcterms:modified xsi:type="dcterms:W3CDTF">2025-09-02T12:48:23Z</dcterms:modified>
  <cp:category/>
  <cp:contentStatus/>
</cp:coreProperties>
</file>